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 activeTab="1"/>
  </bookViews>
  <sheets>
    <sheet name="Budget 2023" sheetId="1" r:id="rId1"/>
    <sheet name="Takstblad 2023" sheetId="2" r:id="rId2"/>
  </sheets>
  <definedNames>
    <definedName name="AfskrivÅr">#REF!</definedName>
    <definedName name="AntalBoligenheder">#REF!</definedName>
    <definedName name="Leveretm3">#REF!</definedName>
    <definedName name="RegnÅr">#REF!</definedName>
    <definedName name="TakstÅr">#REF!</definedName>
    <definedName name="Vnavn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2" l="1"/>
  <c r="E26" i="2"/>
  <c r="E25" i="2"/>
  <c r="E24" i="2"/>
  <c r="E23" i="2"/>
  <c r="E22" i="2"/>
  <c r="E21" i="2"/>
  <c r="E20" i="2"/>
  <c r="D18" i="2"/>
  <c r="E18" i="2" s="1"/>
  <c r="D17" i="2"/>
  <c r="E17" i="2" s="1"/>
  <c r="E14" i="2"/>
  <c r="E13" i="2"/>
  <c r="E12" i="2"/>
  <c r="C16" i="1"/>
  <c r="C7" i="1"/>
  <c r="C6" i="1"/>
  <c r="C5" i="1"/>
  <c r="C38" i="1"/>
  <c r="C39" i="1" s="1"/>
  <c r="C31" i="1"/>
  <c r="E11" i="1"/>
  <c r="D11" i="1"/>
  <c r="D18" i="1" s="1"/>
  <c r="E38" i="1"/>
  <c r="E39" i="1" s="1"/>
  <c r="D38" i="1"/>
  <c r="D39" i="1" s="1"/>
  <c r="E31" i="1"/>
  <c r="E32" i="1" s="1"/>
  <c r="D31" i="1"/>
  <c r="D32" i="1" s="1"/>
  <c r="C11" i="1" l="1"/>
  <c r="C18" i="1" s="1"/>
  <c r="C22" i="1" s="1"/>
  <c r="C24" i="1" s="1"/>
  <c r="C28" i="1"/>
  <c r="C32" i="1" s="1"/>
  <c r="E18" i="1"/>
  <c r="E22" i="1" s="1"/>
  <c r="E24" i="1" s="1"/>
  <c r="D22" i="1"/>
  <c r="D24" i="1" s="1"/>
</calcChain>
</file>

<file path=xl/comments1.xml><?xml version="1.0" encoding="utf-8"?>
<comments xmlns="http://schemas.openxmlformats.org/spreadsheetml/2006/main">
  <authors>
    <author>Neel Ploug</author>
  </authors>
  <commentList>
    <comment ref="D34" authorId="0">
      <text>
        <r>
          <rPr>
            <b/>
            <sz val="9"/>
            <color indexed="81"/>
            <rFont val="Tahoma"/>
            <family val="2"/>
          </rPr>
          <t>I henhold til rentelovens § 9b må vandværket ikke opkræve mere end 100 kr. i rykkergebyr</t>
        </r>
      </text>
    </comment>
  </commentList>
</comments>
</file>

<file path=xl/sharedStrings.xml><?xml version="1.0" encoding="utf-8"?>
<sst xmlns="http://schemas.openxmlformats.org/spreadsheetml/2006/main" count="124" uniqueCount="102">
  <si>
    <t>Resultatopgørelse</t>
  </si>
  <si>
    <t xml:space="preserve">Fast afgift </t>
  </si>
  <si>
    <t>Variable afgift</t>
  </si>
  <si>
    <t>Tilslutningsafgifter</t>
  </si>
  <si>
    <t>Kolonien Filadelfia</t>
  </si>
  <si>
    <t>Anden indtægt</t>
  </si>
  <si>
    <t>Regulering over-underdækning</t>
  </si>
  <si>
    <t>Indtægter</t>
  </si>
  <si>
    <t>Drift vandværket</t>
  </si>
  <si>
    <t>Personaleomkostninger</t>
  </si>
  <si>
    <t>Administration</t>
  </si>
  <si>
    <t>Afskrivninger</t>
  </si>
  <si>
    <t>Resultat før finansielle poster</t>
  </si>
  <si>
    <t>Finansielle indtægter</t>
  </si>
  <si>
    <t>Finansielle omkostninger</t>
  </si>
  <si>
    <t>Resultat før skat</t>
  </si>
  <si>
    <t xml:space="preserve">Regulering skat vedrørende tidligere år </t>
  </si>
  <si>
    <t>Årets resultat</t>
  </si>
  <si>
    <t>Balance</t>
  </si>
  <si>
    <t>Anlægsaktiver</t>
  </si>
  <si>
    <t>Tilgodehavender</t>
  </si>
  <si>
    <t>Likvide beholdninger</t>
  </si>
  <si>
    <t>Omsætningsaktiver</t>
  </si>
  <si>
    <t>Aktiver</t>
  </si>
  <si>
    <t>Passiver</t>
  </si>
  <si>
    <t>Egenkapital</t>
  </si>
  <si>
    <t>Langfristede gældsforpligtelser</t>
  </si>
  <si>
    <t>Kortfristede gældsforpligtelser</t>
  </si>
  <si>
    <t>Gældsforpligtelser</t>
  </si>
  <si>
    <t xml:space="preserve">Budget </t>
  </si>
  <si>
    <t>Realiseret</t>
  </si>
  <si>
    <t>Ektraordinær udgifter (BNBO erstatninger)</t>
  </si>
  <si>
    <t xml:space="preserve">    </t>
  </si>
  <si>
    <t>Investeringsbehov</t>
  </si>
  <si>
    <t>DKK</t>
  </si>
  <si>
    <t>Periode</t>
  </si>
  <si>
    <t>2023-2025</t>
  </si>
  <si>
    <t>2023-2031</t>
  </si>
  <si>
    <t>Sidste vandmålere</t>
  </si>
  <si>
    <t>Udskiftning stophaner</t>
  </si>
  <si>
    <t>Ny indvindingsboring</t>
  </si>
  <si>
    <t>Nyt vandværk</t>
  </si>
  <si>
    <t>Brugstid</t>
  </si>
  <si>
    <t>3-8 år</t>
  </si>
  <si>
    <t>10-50 år</t>
  </si>
  <si>
    <t>Beløbene indregnes i driftsbudget under afskrivninger.</t>
  </si>
  <si>
    <t>Driftsbudget for år 2024-2032 juesteres årligt på baggrund af drifts- samt investeringsbehov.</t>
  </si>
  <si>
    <t xml:space="preserve">Stigning i driftsomkostninger, herunder øget afskrivninger forventes at kunne finansieres via </t>
  </si>
  <si>
    <t>likvidbeholdning.</t>
  </si>
  <si>
    <t>Etablering af nyt vandværk forventes at ske via lånefinansiering.</t>
  </si>
  <si>
    <t>Fast afgift DKK 400 og m3 pris DKK 7,00</t>
  </si>
  <si>
    <t>Filadelfia DKK 6,00 pr. m3 fra 2023 DKK 8,00</t>
  </si>
  <si>
    <t>Dianalund vandværk</t>
  </si>
  <si>
    <t>Ekstraordinær udgifter - BNBO erstantning indregnes i år 2023. Beløb ukendt på nuværende tidspunkt.</t>
  </si>
  <si>
    <t xml:space="preserve">BNBO erstatning gør at årets resultat bliver negativt i 2023 hvorfor Dianalund Vandværk ønsker at </t>
  </si>
  <si>
    <t>ændre taktsblad for 2023.</t>
  </si>
  <si>
    <t>Takstblad for Dianalund Vandværk gældende år 2023</t>
  </si>
  <si>
    <t>Der betales anlægsbidrag, i forhold til antal boligenheder (boligenhed = bolig med eget køkken).
Større forbrugere betaler desuden i forhold til årligt vandforbrug. Kollegieværelse eller bolig med tekøkken eller adgang til køkken, betaler halvt hovedanlægsbidrag, samt halvt forsyningsledningsbidrag.</t>
  </si>
  <si>
    <t>Dianalund Vandværk</t>
  </si>
  <si>
    <t>Sømosevej 46B</t>
  </si>
  <si>
    <t>4293 Dianalund</t>
  </si>
  <si>
    <t>Telefon: 40794848</t>
  </si>
  <si>
    <t>Mail: vand@dianalund-vandvaerk.dk</t>
  </si>
  <si>
    <t>www.dianalund-vandvaerk.dk</t>
  </si>
  <si>
    <t>Driftsbidrag beregnet ud fra Driftsbudget</t>
  </si>
  <si>
    <t xml:space="preserve">Ekskl. moms </t>
  </si>
  <si>
    <t>Fast årligt bidrag pr. boligenhed</t>
  </si>
  <si>
    <t>kr.</t>
  </si>
  <si>
    <r>
      <t>Pris pr. m</t>
    </r>
    <r>
      <rPr>
        <vertAlign val="superscript"/>
        <sz val="10"/>
        <color theme="1"/>
        <rFont val="Apis For Office"/>
        <family val="2"/>
        <scheme val="major"/>
      </rPr>
      <t>3</t>
    </r>
  </si>
  <si>
    <r>
      <t>Statsafgift af ledningsført vand pr. m</t>
    </r>
    <r>
      <rPr>
        <vertAlign val="superscript"/>
        <sz val="10"/>
        <color theme="1"/>
        <rFont val="Apis For Office"/>
        <family val="2"/>
        <scheme val="major"/>
      </rPr>
      <t>3</t>
    </r>
    <r>
      <rPr>
        <sz val="10"/>
        <color theme="1"/>
        <rFont val="Apis For Office"/>
        <family val="2"/>
        <scheme val="major"/>
      </rPr>
      <t xml:space="preserve"> (Vandskat) inkl. bidrag til grundvandskortlægning.</t>
    </r>
  </si>
  <si>
    <t xml:space="preserve">Anlægsbidrag (tilslutningsafgift) Beregnet ud fra anlægskartotek     </t>
  </si>
  <si>
    <t>Ekskl. Moms</t>
  </si>
  <si>
    <t>Anlægsbidrag pr. boligenhed ved 0-500 m3 pr. år i alt i byzone</t>
  </si>
  <si>
    <t>Anlægsidrag pr. boligenhed ved 0-500 m3, pr. år i alt i landzone</t>
  </si>
  <si>
    <t>Bidrag hovedanlæg:</t>
  </si>
  <si>
    <r>
      <t>Gældende for et forbrug på  0 – 500 m</t>
    </r>
    <r>
      <rPr>
        <vertAlign val="superscript"/>
        <sz val="10"/>
        <color theme="1"/>
        <rFont val="Apis For Office"/>
        <family val="2"/>
        <scheme val="major"/>
      </rPr>
      <t>3</t>
    </r>
    <r>
      <rPr>
        <sz val="10"/>
        <color theme="1"/>
        <rFont val="Apis For Office"/>
        <family val="2"/>
        <scheme val="major"/>
      </rPr>
      <t>/år</t>
    </r>
  </si>
  <si>
    <r>
      <t>Gældende for et forbrug på 501 – 2.000 m</t>
    </r>
    <r>
      <rPr>
        <vertAlign val="superscript"/>
        <sz val="10"/>
        <color theme="1"/>
        <rFont val="Apis For Office"/>
        <family val="2"/>
        <scheme val="major"/>
      </rPr>
      <t>3</t>
    </r>
    <r>
      <rPr>
        <sz val="10"/>
        <color theme="1"/>
        <rFont val="Apis For Office"/>
        <family val="2"/>
        <scheme val="major"/>
      </rPr>
      <t xml:space="preserve">/år   </t>
    </r>
  </si>
  <si>
    <r>
      <t>Gældende for et forbrug på  2.001 – 5.000 m</t>
    </r>
    <r>
      <rPr>
        <vertAlign val="superscript"/>
        <sz val="10"/>
        <color theme="1"/>
        <rFont val="Apis For Office"/>
        <family val="2"/>
        <scheme val="major"/>
      </rPr>
      <t>3</t>
    </r>
    <r>
      <rPr>
        <sz val="10"/>
        <color theme="1"/>
        <rFont val="Apis For Office"/>
        <family val="2"/>
        <scheme val="major"/>
      </rPr>
      <t xml:space="preserve">/år     </t>
    </r>
  </si>
  <si>
    <r>
      <t>Gældende for et forbrug på 5.001 – 10.000 m</t>
    </r>
    <r>
      <rPr>
        <vertAlign val="superscript"/>
        <sz val="10"/>
        <color theme="1"/>
        <rFont val="Apis For Office"/>
        <family val="2"/>
        <scheme val="major"/>
      </rPr>
      <t>3</t>
    </r>
    <r>
      <rPr>
        <sz val="10"/>
        <color theme="1"/>
        <rFont val="Apis For Office"/>
        <family val="2"/>
        <scheme val="major"/>
      </rPr>
      <t xml:space="preserve">/år   </t>
    </r>
  </si>
  <si>
    <r>
      <t>Forsyningsledningsbidrag</t>
    </r>
    <r>
      <rPr>
        <sz val="10"/>
        <color theme="1"/>
        <rFont val="Apis For Office"/>
        <family val="2"/>
        <scheme val="major"/>
      </rPr>
      <t xml:space="preserve"> </t>
    </r>
    <r>
      <rPr>
        <b/>
        <sz val="10"/>
        <color theme="1"/>
        <rFont val="Apis For Office"/>
        <family val="2"/>
        <scheme val="major"/>
      </rPr>
      <t xml:space="preserve">i byzone </t>
    </r>
    <r>
      <rPr>
        <sz val="10"/>
        <color theme="1"/>
        <rFont val="Apis For Office"/>
        <family val="2"/>
        <scheme val="major"/>
      </rPr>
      <t>pr. boligenhed</t>
    </r>
  </si>
  <si>
    <r>
      <t xml:space="preserve">Forsyningsledningsbidrag i landzone </t>
    </r>
    <r>
      <rPr>
        <sz val="10"/>
        <color theme="1"/>
        <rFont val="Apis For Office"/>
        <family val="2"/>
        <scheme val="major"/>
      </rPr>
      <t>pr. boligenhed</t>
    </r>
  </si>
  <si>
    <r>
      <t xml:space="preserve">Stikledningsbidrag pr. stk </t>
    </r>
    <r>
      <rPr>
        <sz val="10"/>
        <color theme="1"/>
        <rFont val="Apis For Office"/>
        <family val="2"/>
        <scheme val="major"/>
      </rPr>
      <t>*1</t>
    </r>
  </si>
  <si>
    <t>I erhvervsområder betales ikke forsyningsledningsbidrag. Byggemodningsforetagendet betaler i stedet faktiske udgifter til etablering af forsyningsledning, medens bidragene til hovedanlæg og stikledning betales af grundejer ved tilslutning.</t>
  </si>
  <si>
    <t>Anlægsbidrag ved forbrug &gt;10.000 m3/år fastlægges efter forhandling. Efterfølgende skal dette beløb godkendes af kommunen.(Efter vandforsyningslovens § 53).</t>
  </si>
  <si>
    <t>Ved stigende forbrug, ændret anvendelse, om - eller tilbygning kan der opkræves et eller flere anlægsbidrag svarende til ændringen iht. regulativ og fordelingsnøgle.</t>
  </si>
  <si>
    <t>Kontakt vandværket ved vandspild fra skjult ledning, hvor det eventuelt vil være muligt at få refusion af afgift for ledningsført vand (statsafgift, vandskat) og vandafgift til vandværket jfr. gældende lovgivning.</t>
  </si>
  <si>
    <t>Gebyrer</t>
  </si>
  <si>
    <t>Ekskl. moms</t>
  </si>
  <si>
    <t xml:space="preserve">Rykkegebyr </t>
  </si>
  <si>
    <t xml:space="preserve">Momsfrit </t>
  </si>
  <si>
    <t>Lukkebrev</t>
  </si>
  <si>
    <t>Gebyr for oplysninger til advokat/ejendomsmægler v/hushandel</t>
  </si>
  <si>
    <t>Kr.</t>
  </si>
  <si>
    <t>Lukke gebyr *2</t>
  </si>
  <si>
    <t>Momsfrit</t>
  </si>
  <si>
    <t>Genåbningsgebyr *2</t>
  </si>
  <si>
    <t>*1 inkluderer 20 mtr. ø32mm vandledning samt målerbrønd. Derudover efter tilbud.</t>
  </si>
  <si>
    <t>*2 Hertil kommer faktiske udgifter.</t>
  </si>
  <si>
    <t>Ved salg til andet vandværk, aftales prisen uafhængigt af takstbladet.</t>
  </si>
  <si>
    <t xml:space="preserve">Inkl. 
moms </t>
  </si>
  <si>
    <t>Inkl. 
moms</t>
  </si>
  <si>
    <t>Drifts- og anlægsbidrag godkendt af Sorø kommune, den 19/1-2023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</si>
</sst>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##\ ##\ ##\ ##"/>
    <numFmt numFmtId="166" formatCode="#,##0.00_ ;\-#,##0.00\ "/>
  </numFmts>
  <fonts count="20">
    <font>
      <sz val="10"/>
      <color theme="1"/>
      <name val="Apis For Office"/>
      <family val="2"/>
      <scheme val="minor"/>
    </font>
    <font>
      <sz val="11"/>
      <color theme="1"/>
      <name val="Apis For Office"/>
      <family val="2"/>
      <scheme val="minor"/>
    </font>
    <font>
      <b/>
      <sz val="10"/>
      <color theme="1"/>
      <name val="Apis For Office"/>
      <family val="2"/>
      <scheme val="minor"/>
    </font>
    <font>
      <b/>
      <sz val="10"/>
      <color theme="0"/>
      <name val="Apis For Office"/>
      <scheme val="minor"/>
    </font>
    <font>
      <sz val="10"/>
      <color theme="0"/>
      <name val="Apis For Office"/>
      <scheme val="minor"/>
    </font>
    <font>
      <b/>
      <sz val="20"/>
      <color theme="1"/>
      <name val="Apis For Office"/>
      <scheme val="minor"/>
    </font>
    <font>
      <u/>
      <sz val="10"/>
      <color theme="10"/>
      <name val="Apis For Office"/>
      <family val="2"/>
      <scheme val="minor"/>
    </font>
    <font>
      <b/>
      <sz val="16"/>
      <color theme="1"/>
      <name val="Apis For Office"/>
      <family val="2"/>
      <scheme val="major"/>
    </font>
    <font>
      <b/>
      <sz val="14"/>
      <color theme="1"/>
      <name val="Apis For Office"/>
      <family val="2"/>
      <scheme val="major"/>
    </font>
    <font>
      <sz val="11"/>
      <color theme="1"/>
      <name val="Apis For Office"/>
      <family val="2"/>
      <scheme val="major"/>
    </font>
    <font>
      <sz val="10"/>
      <color theme="1"/>
      <name val="Apis For Office"/>
      <family val="2"/>
      <scheme val="major"/>
    </font>
    <font>
      <b/>
      <sz val="10"/>
      <color theme="1"/>
      <name val="Apis For Office"/>
      <family val="2"/>
      <scheme val="major"/>
    </font>
    <font>
      <b/>
      <sz val="12"/>
      <color theme="1"/>
      <name val="Apis For Office"/>
      <family val="2"/>
      <scheme val="major"/>
    </font>
    <font>
      <sz val="12"/>
      <color theme="1"/>
      <name val="Apis For Office"/>
      <family val="2"/>
      <scheme val="major"/>
    </font>
    <font>
      <u/>
      <sz val="10"/>
      <color indexed="12"/>
      <name val="Arial"/>
      <family val="2"/>
    </font>
    <font>
      <u/>
      <sz val="10"/>
      <color indexed="12"/>
      <name val="Apis For Office"/>
      <family val="2"/>
      <scheme val="major"/>
    </font>
    <font>
      <b/>
      <sz val="10"/>
      <color theme="0"/>
      <name val="Apis For Office"/>
      <family val="2"/>
      <scheme val="major"/>
    </font>
    <font>
      <vertAlign val="superscript"/>
      <sz val="10"/>
      <color theme="1"/>
      <name val="Apis For Office"/>
      <family val="2"/>
      <scheme val="major"/>
    </font>
    <font>
      <sz val="10"/>
      <color theme="0"/>
      <name val="Apis For Office"/>
      <family val="2"/>
      <scheme val="major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2" fillId="0" borderId="0" xfId="0" applyFont="1"/>
    <xf numFmtId="3" fontId="2" fillId="0" borderId="0" xfId="0" applyNumberFormat="1" applyFont="1" applyAlignment="1">
      <alignment horizontal="right"/>
    </xf>
    <xf numFmtId="0" fontId="2" fillId="0" borderId="2" xfId="0" applyFont="1" applyBorder="1"/>
    <xf numFmtId="3" fontId="2" fillId="0" borderId="2" xfId="0" applyNumberFormat="1" applyFont="1" applyBorder="1" applyAlignment="1">
      <alignment horizontal="right"/>
    </xf>
    <xf numFmtId="0" fontId="2" fillId="0" borderId="3" xfId="0" applyFont="1" applyBorder="1"/>
    <xf numFmtId="3" fontId="2" fillId="0" borderId="3" xfId="0" applyNumberFormat="1" applyFont="1" applyBorder="1" applyAlignment="1">
      <alignment horizontal="right"/>
    </xf>
    <xf numFmtId="3" fontId="0" fillId="2" borderId="0" xfId="0" applyNumberFormat="1" applyFill="1" applyAlignment="1">
      <alignment horizontal="right"/>
    </xf>
    <xf numFmtId="0" fontId="3" fillId="3" borderId="0" xfId="0" applyFont="1" applyFill="1"/>
    <xf numFmtId="0" fontId="3" fillId="3" borderId="0" xfId="0" applyFont="1" applyFill="1" applyAlignment="1">
      <alignment horizontal="right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5" fillId="0" borderId="0" xfId="0" applyFont="1"/>
    <xf numFmtId="0" fontId="9" fillId="0" borderId="0" xfId="2" applyFont="1"/>
    <xf numFmtId="0" fontId="11" fillId="0" borderId="0" xfId="2" applyFont="1" applyAlignment="1">
      <alignment vertical="center"/>
    </xf>
    <xf numFmtId="164" fontId="9" fillId="0" borderId="0" xfId="3" applyFont="1" applyProtection="1"/>
    <xf numFmtId="0" fontId="12" fillId="0" borderId="0" xfId="2" applyFont="1" applyAlignment="1">
      <alignment vertical="center"/>
    </xf>
    <xf numFmtId="0" fontId="13" fillId="0" borderId="0" xfId="2" applyFont="1" applyAlignment="1">
      <alignment horizontal="left"/>
    </xf>
    <xf numFmtId="164" fontId="13" fillId="0" borderId="0" xfId="3" applyFont="1" applyAlignment="1" applyProtection="1">
      <alignment horizontal="left"/>
    </xf>
    <xf numFmtId="0" fontId="10" fillId="0" borderId="0" xfId="2" applyFont="1" applyAlignment="1">
      <alignment vertical="center"/>
    </xf>
    <xf numFmtId="0" fontId="13" fillId="0" borderId="0" xfId="2" applyFont="1"/>
    <xf numFmtId="0" fontId="10" fillId="0" borderId="0" xfId="2" applyFont="1" applyAlignment="1">
      <alignment horizontal="left" vertical="center"/>
    </xf>
    <xf numFmtId="164" fontId="15" fillId="0" borderId="0" xfId="4" applyNumberFormat="1" applyFont="1" applyAlignment="1" applyProtection="1">
      <alignment horizontal="right"/>
    </xf>
    <xf numFmtId="164" fontId="13" fillId="0" borderId="0" xfId="3" applyFont="1" applyAlignment="1" applyProtection="1">
      <alignment horizontal="right"/>
    </xf>
    <xf numFmtId="0" fontId="6" fillId="0" borderId="0" xfId="1" applyAlignment="1">
      <alignment horizontal="left" vertical="center"/>
    </xf>
    <xf numFmtId="164" fontId="13" fillId="0" borderId="0" xfId="3" applyFont="1" applyProtection="1"/>
    <xf numFmtId="0" fontId="16" fillId="3" borderId="4" xfId="2" applyFont="1" applyFill="1" applyBorder="1" applyAlignment="1">
      <alignment vertical="center" wrapText="1"/>
    </xf>
    <xf numFmtId="0" fontId="16" fillId="3" borderId="5" xfId="2" applyFont="1" applyFill="1" applyBorder="1" applyAlignment="1">
      <alignment vertical="center" wrapText="1"/>
    </xf>
    <xf numFmtId="164" fontId="16" fillId="3" borderId="5" xfId="3" applyFont="1" applyFill="1" applyBorder="1" applyAlignment="1" applyProtection="1">
      <alignment horizontal="right" vertical="center" wrapText="1"/>
    </xf>
    <xf numFmtId="0" fontId="10" fillId="0" borderId="6" xfId="2" applyFont="1" applyBorder="1" applyAlignment="1">
      <alignment vertical="center" wrapText="1"/>
    </xf>
    <xf numFmtId="0" fontId="10" fillId="0" borderId="7" xfId="2" applyFont="1" applyBorder="1" applyAlignment="1">
      <alignment vertical="center" wrapText="1"/>
    </xf>
    <xf numFmtId="166" fontId="10" fillId="0" borderId="7" xfId="3" applyNumberFormat="1" applyFont="1" applyBorder="1" applyAlignment="1" applyProtection="1">
      <alignment horizontal="right" vertical="center" wrapText="1"/>
    </xf>
    <xf numFmtId="166" fontId="11" fillId="0" borderId="7" xfId="3" applyNumberFormat="1" applyFont="1" applyBorder="1" applyAlignment="1" applyProtection="1">
      <alignment horizontal="right" vertical="center" wrapText="1"/>
    </xf>
    <xf numFmtId="166" fontId="9" fillId="0" borderId="0" xfId="3" applyNumberFormat="1" applyFont="1" applyProtection="1"/>
    <xf numFmtId="0" fontId="18" fillId="3" borderId="5" xfId="2" applyFont="1" applyFill="1" applyBorder="1" applyAlignment="1">
      <alignment vertical="center" wrapText="1"/>
    </xf>
    <xf numFmtId="166" fontId="16" fillId="3" borderId="5" xfId="3" applyNumberFormat="1" applyFont="1" applyFill="1" applyBorder="1" applyAlignment="1" applyProtection="1">
      <alignment horizontal="right" vertical="center" wrapText="1"/>
    </xf>
    <xf numFmtId="0" fontId="11" fillId="0" borderId="6" xfId="2" applyFont="1" applyBorder="1" applyAlignment="1">
      <alignment vertical="center" wrapText="1"/>
    </xf>
    <xf numFmtId="166" fontId="10" fillId="0" borderId="7" xfId="3" applyNumberFormat="1" applyFont="1" applyBorder="1" applyAlignment="1" applyProtection="1">
      <alignment vertical="center" wrapText="1"/>
    </xf>
    <xf numFmtId="166" fontId="11" fillId="0" borderId="7" xfId="3" applyNumberFormat="1" applyFont="1" applyBorder="1" applyAlignment="1" applyProtection="1">
      <alignment vertical="center" wrapText="1"/>
    </xf>
    <xf numFmtId="0" fontId="10" fillId="0" borderId="6" xfId="2" applyFont="1" applyBorder="1" applyAlignment="1">
      <alignment horizontal="left" vertical="center" wrapText="1"/>
    </xf>
    <xf numFmtId="164" fontId="10" fillId="0" borderId="7" xfId="3" applyFont="1" applyBorder="1" applyAlignment="1" applyProtection="1">
      <alignment horizontal="right" vertical="center" wrapText="1"/>
    </xf>
    <xf numFmtId="164" fontId="11" fillId="0" borderId="7" xfId="3" applyFont="1" applyBorder="1" applyAlignment="1" applyProtection="1">
      <alignment horizontal="right" vertical="center" wrapText="1"/>
    </xf>
    <xf numFmtId="164" fontId="10" fillId="4" borderId="7" xfId="3" applyFont="1" applyFill="1" applyBorder="1" applyAlignment="1" applyProtection="1">
      <alignment horizontal="right" vertical="center" wrapText="1"/>
    </xf>
    <xf numFmtId="0" fontId="10" fillId="0" borderId="0" xfId="2" applyFont="1"/>
    <xf numFmtId="164" fontId="10" fillId="0" borderId="0" xfId="3" applyFont="1" applyProtection="1"/>
    <xf numFmtId="0" fontId="10" fillId="0" borderId="0" xfId="2" applyFont="1" applyAlignment="1">
      <alignment horizontal="left" vertical="center" wrapText="1"/>
    </xf>
    <xf numFmtId="0" fontId="10" fillId="0" borderId="8" xfId="2" applyFont="1" applyBorder="1" applyAlignment="1">
      <alignment horizontal="left" vertical="center" wrapText="1"/>
    </xf>
    <xf numFmtId="0" fontId="7" fillId="0" borderId="0" xfId="2" applyFont="1" applyAlignment="1">
      <alignment horizontal="left"/>
    </xf>
    <xf numFmtId="0" fontId="8" fillId="0" borderId="0" xfId="2" applyFont="1" applyAlignment="1">
      <alignment horizontal="left"/>
    </xf>
    <xf numFmtId="165" fontId="13" fillId="0" borderId="0" xfId="3" applyNumberFormat="1" applyFont="1" applyAlignment="1" applyProtection="1">
      <alignment horizontal="right"/>
    </xf>
    <xf numFmtId="164" fontId="15" fillId="0" borderId="0" xfId="4" applyNumberFormat="1" applyFont="1" applyAlignment="1" applyProtection="1">
      <alignment horizontal="right"/>
    </xf>
    <xf numFmtId="164" fontId="13" fillId="0" borderId="0" xfId="3" applyFont="1" applyAlignment="1" applyProtection="1">
      <alignment horizontal="right"/>
    </xf>
  </cellXfs>
  <cellStyles count="5">
    <cellStyle name="Comma 2" xfId="3"/>
    <cellStyle name="Hyperlink 2" xfId="4"/>
    <cellStyle name="Link" xfId="1" builtinId="8"/>
    <cellStyle name="Normal" xfId="0" builtinId="0" customBuiltin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Novo Nordisk 2020">
      <a:dk1>
        <a:sysClr val="windowText" lastClr="000000"/>
      </a:dk1>
      <a:lt1>
        <a:srgbClr val="FFFFFF"/>
      </a:lt1>
      <a:dk2>
        <a:srgbClr val="001965"/>
      </a:dk2>
      <a:lt2>
        <a:srgbClr val="CCC5BD"/>
      </a:lt2>
      <a:accent1>
        <a:srgbClr val="001965"/>
      </a:accent1>
      <a:accent2>
        <a:srgbClr val="005AD2"/>
      </a:accent2>
      <a:accent3>
        <a:srgbClr val="3B97DE"/>
      </a:accent3>
      <a:accent4>
        <a:srgbClr val="EEA7BF"/>
      </a:accent4>
      <a:accent5>
        <a:srgbClr val="2A918B"/>
      </a:accent5>
      <a:accent6>
        <a:srgbClr val="939AA7"/>
      </a:accent6>
      <a:hlink>
        <a:srgbClr val="005AD2"/>
      </a:hlink>
      <a:folHlink>
        <a:srgbClr val="3B97DE"/>
      </a:folHlink>
    </a:clrScheme>
    <a:fontScheme name="Novo Nordisk 2020">
      <a:majorFont>
        <a:latin typeface="Apis For Office"/>
        <a:ea typeface=""/>
        <a:cs typeface=""/>
      </a:majorFont>
      <a:minorFont>
        <a:latin typeface="Apis For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ianalund-vandvaerk.dk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4"/>
  <sheetViews>
    <sheetView showGridLines="0" zoomScale="110" zoomScaleNormal="110" workbookViewId="0">
      <selection activeCell="I43" sqref="I43"/>
    </sheetView>
  </sheetViews>
  <sheetFormatPr defaultRowHeight="12.75"/>
  <cols>
    <col min="1" max="1" width="4.42578125" customWidth="1"/>
    <col min="2" max="2" width="47" customWidth="1"/>
    <col min="3" max="3" width="14.85546875" style="1" customWidth="1"/>
    <col min="4" max="5" width="12.85546875" style="1" customWidth="1"/>
    <col min="8" max="8" width="25.140625" customWidth="1"/>
  </cols>
  <sheetData>
    <row r="1" spans="2:5" ht="26.25">
      <c r="B1" s="14" t="s">
        <v>52</v>
      </c>
    </row>
    <row r="3" spans="2:5">
      <c r="B3" s="10" t="s">
        <v>0</v>
      </c>
      <c r="C3" s="11" t="s">
        <v>29</v>
      </c>
      <c r="D3" s="11" t="s">
        <v>30</v>
      </c>
      <c r="E3" s="11" t="s">
        <v>30</v>
      </c>
    </row>
    <row r="4" spans="2:5" ht="13.5" thickBot="1">
      <c r="B4" s="12"/>
      <c r="C4" s="13">
        <v>2023</v>
      </c>
      <c r="D4" s="13">
        <v>2021</v>
      </c>
      <c r="E4" s="13">
        <v>2020</v>
      </c>
    </row>
    <row r="5" spans="2:5">
      <c r="B5" t="s">
        <v>1</v>
      </c>
      <c r="C5" s="2">
        <f>2500*400</f>
        <v>1000000</v>
      </c>
      <c r="D5" s="2">
        <v>837571</v>
      </c>
      <c r="E5" s="2">
        <v>837677</v>
      </c>
    </row>
    <row r="6" spans="2:5">
      <c r="B6" t="s">
        <v>2</v>
      </c>
      <c r="C6" s="2">
        <f>320000*7</f>
        <v>2240000</v>
      </c>
      <c r="D6" s="2">
        <v>1376675</v>
      </c>
      <c r="E6" s="2">
        <v>1249908</v>
      </c>
    </row>
    <row r="7" spans="2:5">
      <c r="B7" t="s">
        <v>3</v>
      </c>
      <c r="C7" s="2">
        <f>25*25000</f>
        <v>625000</v>
      </c>
      <c r="D7" s="2">
        <v>596500</v>
      </c>
      <c r="E7" s="2">
        <v>169060</v>
      </c>
    </row>
    <row r="8" spans="2:5">
      <c r="B8" t="s">
        <v>4</v>
      </c>
      <c r="C8" s="2">
        <v>80000</v>
      </c>
      <c r="D8" s="2">
        <v>77380</v>
      </c>
      <c r="E8" s="2">
        <v>67393</v>
      </c>
    </row>
    <row r="9" spans="2:5">
      <c r="B9" t="s">
        <v>5</v>
      </c>
      <c r="C9" s="2">
        <v>2000</v>
      </c>
      <c r="D9" s="2">
        <v>1894</v>
      </c>
      <c r="E9" s="2">
        <v>370</v>
      </c>
    </row>
    <row r="10" spans="2:5">
      <c r="B10" t="s">
        <v>6</v>
      </c>
      <c r="C10" s="2">
        <v>0</v>
      </c>
      <c r="D10" s="2">
        <v>-127722</v>
      </c>
      <c r="E10" s="2">
        <v>665172</v>
      </c>
    </row>
    <row r="11" spans="2:5">
      <c r="B11" s="5" t="s">
        <v>7</v>
      </c>
      <c r="C11" s="6">
        <f>SUM(C5:C10)</f>
        <v>3947000</v>
      </c>
      <c r="D11" s="6">
        <f>SUM(D5:D10)</f>
        <v>2762298</v>
      </c>
      <c r="E11" s="6">
        <f>SUM(E5:E10)</f>
        <v>2989580</v>
      </c>
    </row>
    <row r="12" spans="2:5">
      <c r="C12" s="2"/>
      <c r="D12" s="2"/>
    </row>
    <row r="13" spans="2:5">
      <c r="B13" t="s">
        <v>8</v>
      </c>
      <c r="C13" s="2">
        <v>-1200000</v>
      </c>
      <c r="D13" s="2">
        <v>-1102939</v>
      </c>
      <c r="E13" s="2">
        <v>-1018102</v>
      </c>
    </row>
    <row r="14" spans="2:5">
      <c r="B14" t="s">
        <v>9</v>
      </c>
      <c r="C14" s="2">
        <v>-800000</v>
      </c>
      <c r="D14" s="2">
        <v>-789138</v>
      </c>
      <c r="E14" s="2">
        <v>-777944</v>
      </c>
    </row>
    <row r="15" spans="2:5">
      <c r="B15" t="s">
        <v>10</v>
      </c>
      <c r="C15" s="2">
        <v>-400000</v>
      </c>
      <c r="D15" s="2">
        <v>-378710</v>
      </c>
      <c r="E15" s="2">
        <v>-301349</v>
      </c>
    </row>
    <row r="16" spans="2:5">
      <c r="B16" t="s">
        <v>11</v>
      </c>
      <c r="C16" s="2">
        <f>-875000-400000</f>
        <v>-1275000</v>
      </c>
      <c r="D16" s="2">
        <v>-874730</v>
      </c>
      <c r="E16" s="2">
        <v>-875402</v>
      </c>
    </row>
    <row r="17" spans="2:5">
      <c r="B17" t="s">
        <v>31</v>
      </c>
      <c r="C17" s="9"/>
      <c r="D17" s="2">
        <v>0</v>
      </c>
      <c r="E17" s="2">
        <v>0</v>
      </c>
    </row>
    <row r="18" spans="2:5">
      <c r="B18" s="5" t="s">
        <v>12</v>
      </c>
      <c r="C18" s="6">
        <f>+C11+C13+C14+C15+C16+C17</f>
        <v>272000</v>
      </c>
      <c r="D18" s="6">
        <f>+D11+D13+D14+D15+D16+D17</f>
        <v>-383219</v>
      </c>
      <c r="E18" s="6">
        <f>+E11+E13+E14+E15+E16+E17</f>
        <v>16783</v>
      </c>
    </row>
    <row r="19" spans="2:5">
      <c r="C19" s="2"/>
      <c r="D19" s="2"/>
      <c r="E19" s="2"/>
    </row>
    <row r="20" spans="2:5">
      <c r="B20" t="s">
        <v>13</v>
      </c>
      <c r="C20" s="2">
        <v>2000</v>
      </c>
      <c r="D20" s="2">
        <v>319281</v>
      </c>
      <c r="E20" s="2">
        <v>1600</v>
      </c>
    </row>
    <row r="21" spans="2:5">
      <c r="B21" t="s">
        <v>14</v>
      </c>
      <c r="C21" s="2">
        <v>0</v>
      </c>
      <c r="D21" s="2">
        <v>-21228</v>
      </c>
      <c r="E21" s="2">
        <v>-18383</v>
      </c>
    </row>
    <row r="22" spans="2:5">
      <c r="B22" s="5" t="s">
        <v>15</v>
      </c>
      <c r="C22" s="6">
        <f>+C18+C20+C21</f>
        <v>274000</v>
      </c>
      <c r="D22" s="6">
        <f>+D18+D20+D21</f>
        <v>-85166</v>
      </c>
      <c r="E22" s="6">
        <f>+E18+E20+E21</f>
        <v>0</v>
      </c>
    </row>
    <row r="23" spans="2:5">
      <c r="B23" t="s">
        <v>16</v>
      </c>
      <c r="C23" s="2">
        <v>0</v>
      </c>
      <c r="D23" s="2">
        <v>85166</v>
      </c>
      <c r="E23" s="2">
        <v>0</v>
      </c>
    </row>
    <row r="24" spans="2:5">
      <c r="B24" s="5" t="s">
        <v>17</v>
      </c>
      <c r="C24" s="6">
        <f>+C22+C23</f>
        <v>274000</v>
      </c>
      <c r="D24" s="6">
        <f>+D22+D23</f>
        <v>0</v>
      </c>
      <c r="E24" s="6">
        <f>+E22+E23</f>
        <v>0</v>
      </c>
    </row>
    <row r="25" spans="2:5">
      <c r="C25" s="2"/>
      <c r="D25" s="2"/>
      <c r="E25" s="2"/>
    </row>
    <row r="26" spans="2:5" hidden="1">
      <c r="B26" t="s">
        <v>18</v>
      </c>
      <c r="C26" s="2"/>
      <c r="D26" s="2"/>
      <c r="E26" s="2"/>
    </row>
    <row r="27" spans="2:5" hidden="1">
      <c r="B27" t="s">
        <v>23</v>
      </c>
      <c r="C27" s="2"/>
      <c r="D27" s="2"/>
      <c r="E27" s="2"/>
    </row>
    <row r="28" spans="2:5" s="3" customFormat="1" hidden="1">
      <c r="B28" s="3" t="s">
        <v>19</v>
      </c>
      <c r="C28" s="4">
        <f>+C39-C31</f>
        <v>23725852</v>
      </c>
      <c r="D28" s="4">
        <v>23366004</v>
      </c>
      <c r="E28" s="4">
        <v>23942076</v>
      </c>
    </row>
    <row r="29" spans="2:5" hidden="1">
      <c r="B29" t="s">
        <v>20</v>
      </c>
      <c r="C29" s="2">
        <v>2400000</v>
      </c>
      <c r="D29" s="2">
        <v>3373492</v>
      </c>
      <c r="E29" s="2">
        <v>3145824</v>
      </c>
    </row>
    <row r="30" spans="2:5" hidden="1">
      <c r="B30" t="s">
        <v>21</v>
      </c>
      <c r="C30" s="2">
        <v>5200000</v>
      </c>
      <c r="D30" s="2">
        <v>3470849</v>
      </c>
      <c r="E30" s="2">
        <v>3380963</v>
      </c>
    </row>
    <row r="31" spans="2:5" s="3" customFormat="1" hidden="1">
      <c r="B31" s="3" t="s">
        <v>22</v>
      </c>
      <c r="C31" s="4">
        <f>+C29+C30</f>
        <v>7600000</v>
      </c>
      <c r="D31" s="4">
        <f>+D29+D30</f>
        <v>6844341</v>
      </c>
      <c r="E31" s="4">
        <f>+E29+E30</f>
        <v>6526787</v>
      </c>
    </row>
    <row r="32" spans="2:5" s="3" customFormat="1" hidden="1">
      <c r="B32" s="5" t="s">
        <v>23</v>
      </c>
      <c r="C32" s="6">
        <f>+C28+C31</f>
        <v>31325852</v>
      </c>
      <c r="D32" s="6">
        <f>+D28+D31</f>
        <v>30210345</v>
      </c>
      <c r="E32" s="6">
        <f>+E28+E31</f>
        <v>30468863</v>
      </c>
    </row>
    <row r="33" spans="2:5" hidden="1">
      <c r="C33" s="2"/>
      <c r="D33" s="2"/>
      <c r="E33" s="2"/>
    </row>
    <row r="34" spans="2:5" hidden="1">
      <c r="B34" t="s">
        <v>24</v>
      </c>
    </row>
    <row r="35" spans="2:5" s="3" customFormat="1" hidden="1">
      <c r="B35" s="3" t="s">
        <v>25</v>
      </c>
      <c r="C35" s="4">
        <v>16325852</v>
      </c>
      <c r="D35" s="4">
        <v>16325852</v>
      </c>
      <c r="E35" s="4">
        <v>16325852</v>
      </c>
    </row>
    <row r="36" spans="2:5" hidden="1">
      <c r="B36" t="s">
        <v>26</v>
      </c>
      <c r="C36" s="2">
        <v>12500000</v>
      </c>
      <c r="D36" s="2">
        <v>12388261</v>
      </c>
      <c r="E36" s="2">
        <v>12260539</v>
      </c>
    </row>
    <row r="37" spans="2:5" hidden="1">
      <c r="B37" t="s">
        <v>27</v>
      </c>
      <c r="C37" s="2">
        <v>2500000</v>
      </c>
      <c r="D37" s="2">
        <v>1496232</v>
      </c>
      <c r="E37" s="2">
        <v>1882472</v>
      </c>
    </row>
    <row r="38" spans="2:5" s="3" customFormat="1" hidden="1">
      <c r="B38" s="7" t="s">
        <v>28</v>
      </c>
      <c r="C38" s="8">
        <f>+C36+C37</f>
        <v>15000000</v>
      </c>
      <c r="D38" s="8">
        <f>+D36+D37</f>
        <v>13884493</v>
      </c>
      <c r="E38" s="8">
        <f>+E36+E37</f>
        <v>14143011</v>
      </c>
    </row>
    <row r="39" spans="2:5" s="3" customFormat="1" hidden="1">
      <c r="B39" s="5" t="s">
        <v>24</v>
      </c>
      <c r="C39" s="6">
        <f>+C35+C38</f>
        <v>31325852</v>
      </c>
      <c r="D39" s="6">
        <f>+D35+D38</f>
        <v>30210345</v>
      </c>
      <c r="E39" s="6">
        <f>+E35+E38</f>
        <v>30468863</v>
      </c>
    </row>
    <row r="40" spans="2:5" hidden="1"/>
    <row r="41" spans="2:5">
      <c r="B41" t="s">
        <v>46</v>
      </c>
    </row>
    <row r="42" spans="2:5">
      <c r="B42" t="s">
        <v>47</v>
      </c>
    </row>
    <row r="43" spans="2:5">
      <c r="B43" t="s">
        <v>48</v>
      </c>
    </row>
    <row r="45" spans="2:5">
      <c r="B45" t="s">
        <v>49</v>
      </c>
    </row>
    <row r="47" spans="2:5">
      <c r="B47" t="s">
        <v>53</v>
      </c>
    </row>
    <row r="48" spans="2:5">
      <c r="B48" t="s">
        <v>54</v>
      </c>
    </row>
    <row r="49" spans="2:7">
      <c r="B49" t="s">
        <v>55</v>
      </c>
    </row>
    <row r="51" spans="2:7">
      <c r="B51" t="s">
        <v>50</v>
      </c>
    </row>
    <row r="52" spans="2:7">
      <c r="B52" t="s">
        <v>51</v>
      </c>
    </row>
    <row r="55" spans="2:7">
      <c r="B55" s="10" t="s">
        <v>33</v>
      </c>
      <c r="C55" s="11"/>
      <c r="D55" s="11"/>
      <c r="E55" s="11"/>
    </row>
    <row r="56" spans="2:7" ht="13.5" thickBot="1">
      <c r="B56" s="12"/>
      <c r="C56" s="13" t="s">
        <v>34</v>
      </c>
      <c r="D56" s="13" t="s">
        <v>35</v>
      </c>
      <c r="E56" s="13" t="s">
        <v>42</v>
      </c>
    </row>
    <row r="57" spans="2:7">
      <c r="B57" t="s">
        <v>38</v>
      </c>
      <c r="C57" s="2">
        <v>1500000</v>
      </c>
      <c r="D57" s="1" t="s">
        <v>36</v>
      </c>
      <c r="E57" s="1" t="s">
        <v>43</v>
      </c>
      <c r="G57" s="2"/>
    </row>
    <row r="58" spans="2:7">
      <c r="B58" t="s">
        <v>39</v>
      </c>
      <c r="C58" s="2">
        <v>5000000</v>
      </c>
      <c r="D58" s="1" t="s">
        <v>37</v>
      </c>
      <c r="E58" s="1" t="s">
        <v>43</v>
      </c>
      <c r="G58" s="2"/>
    </row>
    <row r="59" spans="2:7">
      <c r="B59" t="s">
        <v>40</v>
      </c>
      <c r="C59" s="2">
        <v>2500000</v>
      </c>
      <c r="D59" s="1">
        <v>2024</v>
      </c>
      <c r="E59" s="1" t="s">
        <v>44</v>
      </c>
      <c r="G59" s="2"/>
    </row>
    <row r="60" spans="2:7">
      <c r="B60" t="s">
        <v>41</v>
      </c>
      <c r="C60" s="2">
        <v>12500000</v>
      </c>
      <c r="D60" s="1">
        <v>2031</v>
      </c>
      <c r="E60" s="1" t="s">
        <v>44</v>
      </c>
      <c r="G60" s="2"/>
    </row>
    <row r="61" spans="2:7">
      <c r="B61" t="s">
        <v>32</v>
      </c>
      <c r="C61"/>
      <c r="D61"/>
      <c r="E61"/>
      <c r="G61" s="2"/>
    </row>
    <row r="62" spans="2:7">
      <c r="B62" t="s">
        <v>45</v>
      </c>
      <c r="C62"/>
      <c r="D62"/>
      <c r="E62"/>
    </row>
    <row r="63" spans="2:7">
      <c r="C63"/>
      <c r="D63"/>
      <c r="E63"/>
    </row>
    <row r="64" spans="2:7">
      <c r="C64"/>
      <c r="D64"/>
      <c r="E64"/>
    </row>
  </sheetData>
  <pageMargins left="0.7" right="0.7" top="0.75" bottom="0.75" header="0.3" footer="0.3"/>
  <pageSetup orientation="portrait" r:id="rId1"/>
  <ignoredErrors>
    <ignoredError sqref="D11:E1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53"/>
  <sheetViews>
    <sheetView showGridLines="0" tabSelected="1" topLeftCell="A28" zoomScaleNormal="100" zoomScalePageLayoutView="115" workbookViewId="0">
      <selection activeCell="B31" sqref="B31:E31"/>
    </sheetView>
  </sheetViews>
  <sheetFormatPr defaultColWidth="0" defaultRowHeight="14.25" zeroHeight="1"/>
  <cols>
    <col min="1" max="1" width="2.140625" style="15" customWidth="1"/>
    <col min="2" max="2" width="62.85546875" style="15" bestFit="1" customWidth="1"/>
    <col min="3" max="3" width="5" style="15" customWidth="1"/>
    <col min="4" max="5" width="11.140625" style="17" customWidth="1"/>
    <col min="6" max="6" width="2.42578125" style="15" customWidth="1"/>
    <col min="7" max="16384" width="9" style="15" hidden="1"/>
  </cols>
  <sheetData>
    <row r="1" spans="2:5" ht="20.25">
      <c r="B1" s="49" t="s">
        <v>56</v>
      </c>
      <c r="C1" s="50"/>
      <c r="D1" s="50"/>
      <c r="E1" s="50"/>
    </row>
    <row r="2" spans="2:5" ht="51.75" customHeight="1">
      <c r="B2" s="47" t="s">
        <v>57</v>
      </c>
      <c r="C2" s="47"/>
      <c r="D2" s="47"/>
      <c r="E2" s="47"/>
    </row>
    <row r="3" spans="2:5" ht="9.9499999999999993" customHeight="1">
      <c r="B3" s="16"/>
    </row>
    <row r="4" spans="2:5" ht="15.75">
      <c r="B4" s="18" t="s">
        <v>58</v>
      </c>
      <c r="C4" s="19"/>
      <c r="E4" s="20"/>
    </row>
    <row r="5" spans="2:5" ht="15">
      <c r="B5" s="21" t="s">
        <v>59</v>
      </c>
      <c r="C5" s="22"/>
      <c r="D5" s="51"/>
      <c r="E5" s="51"/>
    </row>
    <row r="6" spans="2:5" ht="15">
      <c r="B6" s="23" t="s">
        <v>60</v>
      </c>
      <c r="C6" s="22"/>
      <c r="D6" s="52"/>
      <c r="E6" s="53"/>
    </row>
    <row r="7" spans="2:5" ht="15">
      <c r="B7" s="23" t="s">
        <v>61</v>
      </c>
      <c r="C7" s="22"/>
      <c r="D7" s="24"/>
      <c r="E7" s="25"/>
    </row>
    <row r="8" spans="2:5" ht="15">
      <c r="B8" s="23" t="s">
        <v>62</v>
      </c>
      <c r="C8" s="22"/>
      <c r="D8" s="24"/>
      <c r="E8" s="25"/>
    </row>
    <row r="9" spans="2:5" ht="15">
      <c r="B9" s="26" t="s">
        <v>63</v>
      </c>
      <c r="C9" s="22"/>
      <c r="D9" s="24"/>
      <c r="E9" s="25"/>
    </row>
    <row r="10" spans="2:5" ht="9.9499999999999993" customHeight="1" thickBot="1">
      <c r="B10" s="18"/>
      <c r="C10" s="22"/>
      <c r="D10" s="27"/>
    </row>
    <row r="11" spans="2:5" ht="26.25" thickBot="1">
      <c r="B11" s="28" t="s">
        <v>64</v>
      </c>
      <c r="C11" s="29"/>
      <c r="D11" s="30" t="s">
        <v>65</v>
      </c>
      <c r="E11" s="30" t="s">
        <v>99</v>
      </c>
    </row>
    <row r="12" spans="2:5" ht="16.5" customHeight="1" thickBot="1">
      <c r="B12" s="31" t="s">
        <v>66</v>
      </c>
      <c r="C12" s="32" t="s">
        <v>67</v>
      </c>
      <c r="D12" s="33">
        <v>400</v>
      </c>
      <c r="E12" s="34">
        <f>D12*1.25</f>
        <v>500</v>
      </c>
    </row>
    <row r="13" spans="2:5" ht="16.5" customHeight="1" thickBot="1">
      <c r="B13" s="31" t="s">
        <v>68</v>
      </c>
      <c r="C13" s="32" t="s">
        <v>67</v>
      </c>
      <c r="D13" s="33">
        <v>7</v>
      </c>
      <c r="E13" s="34">
        <f>D13*1.25</f>
        <v>8.75</v>
      </c>
    </row>
    <row r="14" spans="2:5" ht="27.75" thickBot="1">
      <c r="B14" s="31" t="s">
        <v>69</v>
      </c>
      <c r="C14" s="32" t="s">
        <v>67</v>
      </c>
      <c r="D14" s="33">
        <v>6.37</v>
      </c>
      <c r="E14" s="34">
        <f t="shared" ref="E14" si="0">D14*1.25</f>
        <v>7.9625000000000004</v>
      </c>
    </row>
    <row r="15" spans="2:5" ht="9.9499999999999993" customHeight="1" thickBot="1">
      <c r="B15" s="21"/>
      <c r="D15" s="35"/>
      <c r="E15" s="35"/>
    </row>
    <row r="16" spans="2:5" ht="26.25" thickBot="1">
      <c r="B16" s="28" t="s">
        <v>70</v>
      </c>
      <c r="C16" s="36"/>
      <c r="D16" s="37" t="s">
        <v>71</v>
      </c>
      <c r="E16" s="37" t="s">
        <v>100</v>
      </c>
    </row>
    <row r="17" spans="2:5" ht="16.5" customHeight="1" thickBot="1">
      <c r="B17" s="38" t="s">
        <v>72</v>
      </c>
      <c r="C17" s="32" t="s">
        <v>67</v>
      </c>
      <c r="D17" s="39">
        <f>+D20+D24+D26</f>
        <v>22500</v>
      </c>
      <c r="E17" s="40">
        <f>D17*1.25</f>
        <v>28125</v>
      </c>
    </row>
    <row r="18" spans="2:5" ht="16.5" customHeight="1" thickBot="1">
      <c r="B18" s="38" t="s">
        <v>73</v>
      </c>
      <c r="C18" s="32" t="s">
        <v>67</v>
      </c>
      <c r="D18" s="39">
        <f>+D20+D25+D26</f>
        <v>26500</v>
      </c>
      <c r="E18" s="40">
        <f>D18*1.25</f>
        <v>33125</v>
      </c>
    </row>
    <row r="19" spans="2:5" ht="16.5" customHeight="1" thickBot="1">
      <c r="B19" s="38" t="s">
        <v>74</v>
      </c>
      <c r="C19" s="32"/>
      <c r="D19" s="33"/>
      <c r="E19" s="34"/>
    </row>
    <row r="20" spans="2:5" ht="16.5" customHeight="1" thickBot="1">
      <c r="B20" s="41" t="s">
        <v>75</v>
      </c>
      <c r="C20" s="32" t="s">
        <v>67</v>
      </c>
      <c r="D20" s="33">
        <v>8500</v>
      </c>
      <c r="E20" s="34">
        <f t="shared" ref="E20:E25" si="1">D20*1.25</f>
        <v>10625</v>
      </c>
    </row>
    <row r="21" spans="2:5" ht="16.5" customHeight="1" thickBot="1">
      <c r="B21" s="31" t="s">
        <v>76</v>
      </c>
      <c r="C21" s="32" t="s">
        <v>67</v>
      </c>
      <c r="D21" s="33">
        <v>12500</v>
      </c>
      <c r="E21" s="34">
        <f t="shared" si="1"/>
        <v>15625</v>
      </c>
    </row>
    <row r="22" spans="2:5" ht="16.5" customHeight="1" thickBot="1">
      <c r="B22" s="31" t="s">
        <v>77</v>
      </c>
      <c r="C22" s="32" t="s">
        <v>67</v>
      </c>
      <c r="D22" s="33">
        <v>16000</v>
      </c>
      <c r="E22" s="34">
        <f t="shared" si="1"/>
        <v>20000</v>
      </c>
    </row>
    <row r="23" spans="2:5" ht="16.5" customHeight="1" thickBot="1">
      <c r="B23" s="31" t="s">
        <v>78</v>
      </c>
      <c r="C23" s="32" t="s">
        <v>67</v>
      </c>
      <c r="D23" s="33">
        <v>23500</v>
      </c>
      <c r="E23" s="34">
        <f t="shared" si="1"/>
        <v>29375</v>
      </c>
    </row>
    <row r="24" spans="2:5" ht="16.5" customHeight="1" thickBot="1">
      <c r="B24" s="38" t="s">
        <v>79</v>
      </c>
      <c r="C24" s="32" t="s">
        <v>67</v>
      </c>
      <c r="D24" s="33">
        <v>7500</v>
      </c>
      <c r="E24" s="34">
        <f t="shared" si="1"/>
        <v>9375</v>
      </c>
    </row>
    <row r="25" spans="2:5" ht="16.5" customHeight="1" thickBot="1">
      <c r="B25" s="38" t="s">
        <v>80</v>
      </c>
      <c r="C25" s="32" t="s">
        <v>67</v>
      </c>
      <c r="D25" s="33">
        <v>11500</v>
      </c>
      <c r="E25" s="34">
        <f t="shared" si="1"/>
        <v>14375</v>
      </c>
    </row>
    <row r="26" spans="2:5" ht="16.5" customHeight="1" thickBot="1">
      <c r="B26" s="38" t="s">
        <v>81</v>
      </c>
      <c r="C26" s="32" t="s">
        <v>67</v>
      </c>
      <c r="D26" s="33">
        <v>6500</v>
      </c>
      <c r="E26" s="34">
        <f>D26*1.25</f>
        <v>8125</v>
      </c>
    </row>
    <row r="27" spans="2:5" ht="3.75" hidden="1" customHeight="1">
      <c r="B27" s="21"/>
    </row>
    <row r="28" spans="2:5" ht="47.25" customHeight="1">
      <c r="B28" s="47" t="s">
        <v>82</v>
      </c>
      <c r="C28" s="47"/>
      <c r="D28" s="47"/>
      <c r="E28" s="47"/>
    </row>
    <row r="29" spans="2:5" ht="36" customHeight="1">
      <c r="B29" s="47" t="s">
        <v>83</v>
      </c>
      <c r="C29" s="47"/>
      <c r="D29" s="47"/>
      <c r="E29" s="47"/>
    </row>
    <row r="30" spans="2:5" ht="30" customHeight="1">
      <c r="B30" s="47" t="s">
        <v>84</v>
      </c>
      <c r="C30" s="47"/>
      <c r="D30" s="47"/>
      <c r="E30" s="47"/>
    </row>
    <row r="31" spans="2:5" ht="45" customHeight="1">
      <c r="B31" s="47" t="s">
        <v>85</v>
      </c>
      <c r="C31" s="47"/>
      <c r="D31" s="47"/>
      <c r="E31" s="47"/>
    </row>
    <row r="32" spans="2:5" ht="0.75" customHeight="1" thickBot="1">
      <c r="B32" s="21"/>
    </row>
    <row r="33" spans="2:5" ht="26.25" thickBot="1">
      <c r="B33" s="28" t="s">
        <v>86</v>
      </c>
      <c r="C33" s="36"/>
      <c r="D33" s="30" t="s">
        <v>87</v>
      </c>
      <c r="E33" s="30" t="s">
        <v>100</v>
      </c>
    </row>
    <row r="34" spans="2:5" ht="15" thickBot="1">
      <c r="B34" s="31" t="s">
        <v>88</v>
      </c>
      <c r="C34" s="32" t="s">
        <v>67</v>
      </c>
      <c r="D34" s="42">
        <v>100</v>
      </c>
      <c r="E34" s="43" t="s">
        <v>89</v>
      </c>
    </row>
    <row r="35" spans="2:5" ht="15" hidden="1" thickBot="1">
      <c r="B35" s="31"/>
      <c r="C35" s="32"/>
      <c r="D35" s="44"/>
      <c r="E35" s="43"/>
    </row>
    <row r="36" spans="2:5" ht="15" thickBot="1">
      <c r="B36" s="31" t="s">
        <v>90</v>
      </c>
      <c r="C36" s="32" t="s">
        <v>67</v>
      </c>
      <c r="D36" s="44">
        <v>250</v>
      </c>
      <c r="E36" s="43">
        <f>D36*1.25</f>
        <v>312.5</v>
      </c>
    </row>
    <row r="37" spans="2:5" ht="15" hidden="1" thickBot="1">
      <c r="B37" s="31"/>
      <c r="C37" s="32"/>
      <c r="D37" s="44"/>
      <c r="E37" s="43"/>
    </row>
    <row r="38" spans="2:5" ht="15" thickBot="1">
      <c r="B38" s="31" t="s">
        <v>91</v>
      </c>
      <c r="C38" s="32" t="s">
        <v>92</v>
      </c>
      <c r="D38" s="44">
        <v>250</v>
      </c>
      <c r="E38" s="43">
        <v>312.5</v>
      </c>
    </row>
    <row r="39" spans="2:5" ht="15" thickBot="1">
      <c r="B39" s="31" t="s">
        <v>93</v>
      </c>
      <c r="C39" s="32" t="s">
        <v>92</v>
      </c>
      <c r="D39" s="44">
        <v>1000</v>
      </c>
      <c r="E39" s="43" t="s">
        <v>94</v>
      </c>
    </row>
    <row r="40" spans="2:5" ht="15" thickBot="1">
      <c r="B40" s="31" t="s">
        <v>95</v>
      </c>
      <c r="C40" s="32" t="s">
        <v>67</v>
      </c>
      <c r="D40" s="44">
        <v>1000</v>
      </c>
      <c r="E40" s="43" t="s">
        <v>94</v>
      </c>
    </row>
    <row r="41" spans="2:5" ht="25.5" customHeight="1">
      <c r="B41" s="48" t="s">
        <v>96</v>
      </c>
      <c r="C41" s="48"/>
      <c r="D41" s="48"/>
      <c r="E41" s="48"/>
    </row>
    <row r="42" spans="2:5">
      <c r="B42" s="21" t="s">
        <v>97</v>
      </c>
      <c r="C42" s="45"/>
      <c r="D42" s="46"/>
      <c r="E42" s="46"/>
    </row>
    <row r="43" spans="2:5" ht="24.75" customHeight="1">
      <c r="B43" s="21" t="s">
        <v>98</v>
      </c>
      <c r="C43" s="45"/>
      <c r="D43" s="46"/>
      <c r="E43" s="46"/>
    </row>
    <row r="44" spans="2:5">
      <c r="B44" s="16" t="s">
        <v>101</v>
      </c>
    </row>
    <row r="45" spans="2:5">
      <c r="B45" s="16"/>
    </row>
    <row r="46" spans="2:5">
      <c r="B46" s="21"/>
    </row>
    <row r="47" spans="2:5">
      <c r="B47" s="16"/>
    </row>
    <row r="53"/>
  </sheetData>
  <mergeCells count="9">
    <mergeCell ref="B30:E30"/>
    <mergeCell ref="B31:E31"/>
    <mergeCell ref="B41:E41"/>
    <mergeCell ref="B1:E1"/>
    <mergeCell ref="B2:E2"/>
    <mergeCell ref="D5:E5"/>
    <mergeCell ref="D6:E6"/>
    <mergeCell ref="B28:E28"/>
    <mergeCell ref="B29:E29"/>
  </mergeCells>
  <hyperlinks>
    <hyperlink ref="B9" r:id="rId1"/>
  </hyperlinks>
  <pageMargins left="0.59055118110236227" right="0.59055118110236227" top="0.39370078740157483" bottom="0.59055118110236227" header="0.19685039370078741" footer="0.19685039370078741"/>
  <pageSetup paperSize="9" scale="97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 2023</vt:lpstr>
      <vt:lpstr>Takstblad 2023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KSVA (Karsten Valbjørn)</dc:creator>
  <cp:lastModifiedBy>Windows User</cp:lastModifiedBy>
  <cp:lastPrinted>2023-03-14T12:15:37Z</cp:lastPrinted>
  <dcterms:created xsi:type="dcterms:W3CDTF">2022-12-05T17:55:11Z</dcterms:created>
  <dcterms:modified xsi:type="dcterms:W3CDTF">2023-03-14T12:18:02Z</dcterms:modified>
</cp:coreProperties>
</file>